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Noraldaim Safwat\Downloads\"/>
    </mc:Choice>
  </mc:AlternateContent>
  <xr:revisionPtr revIDLastSave="0" documentId="13_ncr:1_{0B3F90C6-2154-4BE2-8597-FBD2E46B91F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الإعدادات" sheetId="1" r:id="rId1"/>
    <sheet name="دليل الحسابات" sheetId="2" r:id="rId2"/>
    <sheet name="اليومية" sheetId="3" r:id="rId3"/>
    <sheet name="ميزان المراجعة" sheetId="4" r:id="rId4"/>
    <sheet name="قائمة الدخل" sheetId="5" r:id="rId5"/>
    <sheet name="المركز المالي" sheetId="6" r:id="rId6"/>
    <sheet name="لوحة التحكم" sheetId="7" r:id="rId7"/>
  </sheets>
  <definedNames>
    <definedName name="_xlnm._FilterDatabase" localSheetId="2" hidden="1">اليومية!$A$1:$J$3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7" l="1"/>
  <c r="D23" i="4"/>
  <c r="C23" i="4"/>
  <c r="D22" i="4"/>
  <c r="C22" i="4"/>
  <c r="D21" i="4"/>
  <c r="C21" i="4"/>
  <c r="D20" i="4"/>
  <c r="C20" i="4"/>
  <c r="D19" i="4"/>
  <c r="C19" i="4"/>
  <c r="D18" i="4"/>
  <c r="C18" i="4"/>
  <c r="D17" i="4"/>
  <c r="C17" i="4"/>
  <c r="D16" i="4"/>
  <c r="C16" i="4"/>
  <c r="D15" i="4"/>
  <c r="C15" i="4"/>
  <c r="D14" i="4"/>
  <c r="C14" i="4"/>
  <c r="D13" i="4"/>
  <c r="C13" i="4"/>
  <c r="D12" i="4"/>
  <c r="C12" i="4"/>
  <c r="D11" i="4"/>
  <c r="C11" i="4"/>
  <c r="D10" i="4"/>
  <c r="C10" i="4"/>
  <c r="D9" i="4"/>
  <c r="C9" i="4"/>
  <c r="D8" i="4"/>
  <c r="C8" i="4"/>
  <c r="D7" i="4"/>
  <c r="C7" i="4"/>
  <c r="D6" i="4"/>
  <c r="C6" i="4"/>
  <c r="D5" i="4"/>
  <c r="C5" i="4"/>
  <c r="D4" i="4"/>
  <c r="C4" i="4"/>
  <c r="D3" i="4"/>
  <c r="C3" i="4"/>
  <c r="D2" i="4"/>
  <c r="C2" i="4"/>
  <c r="E6" i="4" l="1"/>
  <c r="B6" i="6" s="1"/>
  <c r="E14" i="4"/>
  <c r="E22" i="4"/>
  <c r="E8" i="4"/>
  <c r="B9" i="6" s="1"/>
  <c r="E20" i="4"/>
  <c r="E11" i="4"/>
  <c r="B12" i="6" s="1"/>
  <c r="E4" i="4"/>
  <c r="E19" i="4"/>
  <c r="E12" i="4"/>
  <c r="B13" i="6" s="1"/>
  <c r="E7" i="4"/>
  <c r="E5" i="4"/>
  <c r="B5" i="6" s="1"/>
  <c r="E9" i="4"/>
  <c r="B10" i="6" s="1"/>
  <c r="E15" i="4"/>
  <c r="E3" i="4"/>
  <c r="B10" i="7"/>
  <c r="E16" i="4"/>
  <c r="E23" i="4"/>
  <c r="E10" i="4"/>
  <c r="E13" i="4"/>
  <c r="E17" i="4"/>
  <c r="B9" i="7"/>
  <c r="E18" i="4"/>
  <c r="E21" i="4"/>
  <c r="E2" i="4"/>
  <c r="B6" i="7" l="1"/>
  <c r="B6" i="5"/>
  <c r="B4" i="5"/>
  <c r="B3" i="7"/>
  <c r="B15" i="6"/>
  <c r="B4" i="6"/>
  <c r="B7" i="6" s="1"/>
  <c r="B11" i="7"/>
  <c r="E3" i="7" s="1"/>
  <c r="B5" i="7"/>
  <c r="B3" i="5"/>
  <c r="B5" i="5" l="1"/>
  <c r="B7" i="5" s="1"/>
  <c r="B14" i="6" s="1"/>
  <c r="B4" i="7"/>
  <c r="B7" i="7" s="1"/>
  <c r="B8" i="7" s="1"/>
</calcChain>
</file>

<file path=xl/sharedStrings.xml><?xml version="1.0" encoding="utf-8"?>
<sst xmlns="http://schemas.openxmlformats.org/spreadsheetml/2006/main" count="296" uniqueCount="103">
  <si>
    <t>الإعداد</t>
  </si>
  <si>
    <t>القيمة</t>
  </si>
  <si>
    <t>اسم الشركة</t>
  </si>
  <si>
    <t>الشركة</t>
  </si>
  <si>
    <t>العملة</t>
  </si>
  <si>
    <t>ريال سعودي</t>
  </si>
  <si>
    <t>السنة المالية</t>
  </si>
  <si>
    <t>اسم الفرع</t>
  </si>
  <si>
    <t>الرئيسي</t>
  </si>
  <si>
    <t>الفروع</t>
  </si>
  <si>
    <t>مراكز التكلفة</t>
  </si>
  <si>
    <t>عام</t>
  </si>
  <si>
    <t>كود الحساب</t>
  </si>
  <si>
    <t>اسم الحساب</t>
  </si>
  <si>
    <t>نوع الحساب</t>
  </si>
  <si>
    <t>الحساب الأب</t>
  </si>
  <si>
    <t>1000</t>
  </si>
  <si>
    <t>الأصول</t>
  </si>
  <si>
    <t>أصول</t>
  </si>
  <si>
    <t>1100</t>
  </si>
  <si>
    <t>الصندوق</t>
  </si>
  <si>
    <t>1110</t>
  </si>
  <si>
    <t>البنك</t>
  </si>
  <si>
    <t>1200</t>
  </si>
  <si>
    <t>العملاء</t>
  </si>
  <si>
    <t>1300</t>
  </si>
  <si>
    <t>المخزون</t>
  </si>
  <si>
    <t>2000</t>
  </si>
  <si>
    <t>الالتزامات</t>
  </si>
  <si>
    <t>التزامات</t>
  </si>
  <si>
    <t>2100</t>
  </si>
  <si>
    <t>الموردون</t>
  </si>
  <si>
    <t>2200</t>
  </si>
  <si>
    <t>مصروفات مستحقة</t>
  </si>
  <si>
    <t>3000</t>
  </si>
  <si>
    <t>حقوق الملكية</t>
  </si>
  <si>
    <t>حقوق ملكية</t>
  </si>
  <si>
    <t>3100</t>
  </si>
  <si>
    <t>رأس المال</t>
  </si>
  <si>
    <t>3200</t>
  </si>
  <si>
    <t>الأرباح المبقاة</t>
  </si>
  <si>
    <t>4000</t>
  </si>
  <si>
    <t>الإيرادات</t>
  </si>
  <si>
    <t>إيرادات</t>
  </si>
  <si>
    <t>4100</t>
  </si>
  <si>
    <t>مبيعات</t>
  </si>
  <si>
    <t>4200</t>
  </si>
  <si>
    <t>إيرادات خدمات</t>
  </si>
  <si>
    <t>5000</t>
  </si>
  <si>
    <t>تكلفة المبيعات</t>
  </si>
  <si>
    <t>تكلفة مبيعات</t>
  </si>
  <si>
    <t>5100</t>
  </si>
  <si>
    <t>تكلفة البضاعة المباعة</t>
  </si>
  <si>
    <t>6000</t>
  </si>
  <si>
    <t>المصروفات</t>
  </si>
  <si>
    <t>مصروفات</t>
  </si>
  <si>
    <t>6100</t>
  </si>
  <si>
    <t>رواتب وأجور</t>
  </si>
  <si>
    <t>6200</t>
  </si>
  <si>
    <t>إيجار</t>
  </si>
  <si>
    <t>6300</t>
  </si>
  <si>
    <t>كهرباء ومياه</t>
  </si>
  <si>
    <t>6400</t>
  </si>
  <si>
    <t>اتصالات</t>
  </si>
  <si>
    <t>6500</t>
  </si>
  <si>
    <t>مصروفات أخرى</t>
  </si>
  <si>
    <t>رقم القيد</t>
  </si>
  <si>
    <t>التاريخ</t>
  </si>
  <si>
    <t>البيان</t>
  </si>
  <si>
    <t>مدين</t>
  </si>
  <si>
    <t>دائن</t>
  </si>
  <si>
    <t>المرجع</t>
  </si>
  <si>
    <t>الفرع</t>
  </si>
  <si>
    <t>مركز التكلفة</t>
  </si>
  <si>
    <t>2026-01-01</t>
  </si>
  <si>
    <t>إثبات رأس المال</t>
  </si>
  <si>
    <t>افتتاحي</t>
  </si>
  <si>
    <t>الرصيد</t>
  </si>
  <si>
    <t>قائمة الدخل</t>
  </si>
  <si>
    <t>البند</t>
  </si>
  <si>
    <t>المبلغ</t>
  </si>
  <si>
    <t>ملاحظات</t>
  </si>
  <si>
    <t>مجمل الربح</t>
  </si>
  <si>
    <t>صافي الربح</t>
  </si>
  <si>
    <t>قائمة المركز المالي</t>
  </si>
  <si>
    <t>النقدية والبنوك</t>
  </si>
  <si>
    <t>إجمالي الأصول</t>
  </si>
  <si>
    <t>إجمالي الالتزامات وحقوق الملكية</t>
  </si>
  <si>
    <t>لوحة التحكم المحاسبية</t>
  </si>
  <si>
    <t>المؤشر</t>
  </si>
  <si>
    <t>حالة النظام</t>
  </si>
  <si>
    <t>إجمالي الإيرادات</t>
  </si>
  <si>
    <t>توازن ميزان المراجعة</t>
  </si>
  <si>
    <t>حالة البيانات</t>
  </si>
  <si>
    <t>إجمالي المصروفات</t>
  </si>
  <si>
    <t>هامش صافي الربح %</t>
  </si>
  <si>
    <t>إجمالي المدين</t>
  </si>
  <si>
    <t>إجمالي الدائن</t>
  </si>
  <si>
    <t>فرق ميزان المراجعة</t>
  </si>
  <si>
    <t>مصروفات إيجار</t>
  </si>
  <si>
    <t>شراء بضاعة</t>
  </si>
  <si>
    <t>سداد دفعة مورد</t>
  </si>
  <si>
    <t>تكلفة المبيعات صرف بضاعة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</si>
</sst>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b/>
      <sz val="10"/>
      <color rgb="FFFFFFFF"/>
      <name val="Aptos"/>
    </font>
    <font>
      <sz val="10"/>
      <name val="Aptos"/>
    </font>
    <font>
      <b/>
      <sz val="10"/>
      <name val="Aptos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</fills>
  <borders count="3">
    <border>
      <left/>
      <right/>
      <top/>
      <bottom/>
      <diagonal/>
    </border>
    <border>
      <left style="thin">
        <color rgb="FFD9E1F2"/>
      </left>
      <right style="thin">
        <color rgb="FFD9E1F2"/>
      </right>
      <top style="thin">
        <color rgb="FFD9E1F2"/>
      </top>
      <bottom style="thin">
        <color rgb="FFD9E1F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3" fillId="3" borderId="0" xfId="0" applyFont="1" applyFill="1"/>
    <xf numFmtId="0" fontId="2" fillId="0" borderId="0" xfId="0" applyFont="1"/>
    <xf numFmtId="4" fontId="2" fillId="0" borderId="1" xfId="0" applyNumberFormat="1" applyFont="1" applyBorder="1" applyAlignment="1">
      <alignment horizontal="right"/>
    </xf>
    <xf numFmtId="0" fontId="1" fillId="2" borderId="0" xfId="0" applyFont="1" applyFill="1"/>
    <xf numFmtId="0" fontId="2" fillId="0" borderId="1" xfId="0" applyFont="1" applyBorder="1"/>
    <xf numFmtId="4" fontId="2" fillId="0" borderId="1" xfId="0" applyNumberFormat="1" applyFont="1" applyBorder="1"/>
    <xf numFmtId="10" fontId="0" fillId="0" borderId="0" xfId="0" applyNumberFormat="1"/>
    <xf numFmtId="4" fontId="0" fillId="0" borderId="0" xfId="0" applyNumberFormat="1"/>
    <xf numFmtId="0" fontId="2" fillId="0" borderId="2" xfId="0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43" fontId="2" fillId="0" borderId="2" xfId="1" applyFont="1" applyBorder="1" applyAlignment="1">
      <alignment horizontal="center"/>
    </xf>
    <xf numFmtId="0" fontId="1" fillId="2" borderId="0" xfId="0" applyFont="1" applyFill="1"/>
    <xf numFmtId="0" fontId="0" fillId="0" borderId="0" xfId="0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ar-SA"/>
              <a:t>مؤشرات الأداء المالي</a:t>
            </a:r>
          </a:p>
        </c:rich>
      </c:tx>
      <c:overlay val="1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ln>
              <a:prstDash val="solid"/>
            </a:ln>
          </c:spPr>
          <c:invertIfNegative val="1"/>
          <c:cat>
            <c:strRef>
              <c:f>'لوحة التحكم'!$A$3:$A$7</c:f>
              <c:strCache>
                <c:ptCount val="5"/>
                <c:pt idx="0">
                  <c:v>إجمالي الإيرادات</c:v>
                </c:pt>
                <c:pt idx="1">
                  <c:v>مجمل الربح</c:v>
                </c:pt>
                <c:pt idx="2">
                  <c:v>تكلفة المبيعات</c:v>
                </c:pt>
                <c:pt idx="3">
                  <c:v>إجمالي المصروفات</c:v>
                </c:pt>
                <c:pt idx="4">
                  <c:v>صافي الربح</c:v>
                </c:pt>
              </c:strCache>
            </c:strRef>
          </c:cat>
          <c:val>
            <c:numRef>
              <c:f>'لوحة التحكم'!$B$3:$B$7</c:f>
              <c:numCache>
                <c:formatCode>#,##0.00</c:formatCode>
                <c:ptCount val="5"/>
                <c:pt idx="0">
                  <c:v>150000</c:v>
                </c:pt>
                <c:pt idx="1">
                  <c:v>110000</c:v>
                </c:pt>
                <c:pt idx="2">
                  <c:v>40000</c:v>
                </c:pt>
                <c:pt idx="3">
                  <c:v>66000</c:v>
                </c:pt>
                <c:pt idx="4">
                  <c:v>44000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83-46DA-A973-3008E33BD1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"/>
        <c:axId val="100"/>
      </c:barChart>
      <c:catAx>
        <c:axId val="1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1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ar-SA"/>
                  <a:t>المبلغ</a:t>
                </a:r>
              </a:p>
            </c:rich>
          </c:tx>
          <c:overlay val="1"/>
        </c:title>
        <c:numFmt formatCode="#,##0.00" sourceLinked="1"/>
        <c:majorTickMark val="none"/>
        <c:minorTickMark val="none"/>
        <c:tickLblPos val="nextTo"/>
        <c:crossAx val="1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5</xdr:row>
      <xdr:rowOff>0</xdr:rowOff>
    </xdr:from>
    <xdr:ext cx="5760000" cy="288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ccounts" displayName="Accounts" ref="A1:D23">
  <autoFilter ref="A1:D23" xr:uid="{00000000-0009-0000-0100-000001000000}"/>
  <tableColumns count="4">
    <tableColumn id="1" xr3:uid="{00000000-0010-0000-0000-000001000000}" name="كود الحساب"/>
    <tableColumn id="2" xr3:uid="{00000000-0010-0000-0000-000002000000}" name="اسم الحساب"/>
    <tableColumn id="3" xr3:uid="{00000000-0010-0000-0000-000003000000}" name="نوع الحساب"/>
    <tableColumn id="4" xr3:uid="{00000000-0010-0000-0000-000004000000}" name="الحساب الأب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7"/>
  <sheetViews>
    <sheetView showGridLines="0" rightToLeft="1" workbookViewId="0">
      <selection activeCell="H26" sqref="H26"/>
    </sheetView>
  </sheetViews>
  <sheetFormatPr defaultRowHeight="15" x14ac:dyDescent="0.25"/>
  <cols>
    <col min="1" max="1" width="24" customWidth="1"/>
    <col min="2" max="2" width="28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 t="s">
        <v>3</v>
      </c>
    </row>
    <row r="3" spans="1:2" x14ac:dyDescent="0.25">
      <c r="A3" s="2" t="s">
        <v>4</v>
      </c>
      <c r="B3" s="2" t="s">
        <v>5</v>
      </c>
    </row>
    <row r="4" spans="1:2" x14ac:dyDescent="0.25">
      <c r="A4" s="2" t="s">
        <v>6</v>
      </c>
      <c r="B4" s="2">
        <v>2026</v>
      </c>
    </row>
    <row r="5" spans="1:2" x14ac:dyDescent="0.25">
      <c r="A5" s="2" t="s">
        <v>7</v>
      </c>
      <c r="B5" s="2" t="s">
        <v>8</v>
      </c>
    </row>
    <row r="6" spans="1:2" x14ac:dyDescent="0.25">
      <c r="A6" s="3" t="s">
        <v>9</v>
      </c>
      <c r="B6" s="4" t="s">
        <v>8</v>
      </c>
    </row>
    <row r="7" spans="1:2" x14ac:dyDescent="0.25">
      <c r="A7" s="3" t="s">
        <v>10</v>
      </c>
      <c r="B7" s="4" t="s">
        <v>11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23"/>
  <sheetViews>
    <sheetView showGridLines="0" rightToLeft="1" tabSelected="1" workbookViewId="0">
      <selection activeCell="K19" sqref="K19"/>
    </sheetView>
  </sheetViews>
  <sheetFormatPr defaultRowHeight="15" x14ac:dyDescent="0.25"/>
  <cols>
    <col min="1" max="1" width="14" customWidth="1"/>
    <col min="2" max="2" width="28" customWidth="1"/>
    <col min="3" max="3" width="18" customWidth="1"/>
    <col min="4" max="4" width="14" customWidth="1"/>
  </cols>
  <sheetData>
    <row r="1" spans="1:4" x14ac:dyDescent="0.25">
      <c r="A1" s="1" t="s">
        <v>12</v>
      </c>
      <c r="B1" s="1" t="s">
        <v>13</v>
      </c>
      <c r="C1" s="1" t="s">
        <v>14</v>
      </c>
      <c r="D1" s="1" t="s">
        <v>15</v>
      </c>
    </row>
    <row r="2" spans="1:4" x14ac:dyDescent="0.25">
      <c r="A2" s="2" t="s">
        <v>16</v>
      </c>
      <c r="B2" s="2" t="s">
        <v>17</v>
      </c>
      <c r="C2" s="2" t="s">
        <v>18</v>
      </c>
      <c r="D2" s="2"/>
    </row>
    <row r="3" spans="1:4" x14ac:dyDescent="0.25">
      <c r="A3" s="2" t="s">
        <v>19</v>
      </c>
      <c r="B3" s="2" t="s">
        <v>20</v>
      </c>
      <c r="C3" s="2" t="s">
        <v>18</v>
      </c>
      <c r="D3" s="2" t="s">
        <v>16</v>
      </c>
    </row>
    <row r="4" spans="1:4" x14ac:dyDescent="0.25">
      <c r="A4" s="2" t="s">
        <v>21</v>
      </c>
      <c r="B4" s="2" t="s">
        <v>22</v>
      </c>
      <c r="C4" s="2" t="s">
        <v>18</v>
      </c>
      <c r="D4" s="2" t="s">
        <v>16</v>
      </c>
    </row>
    <row r="5" spans="1:4" x14ac:dyDescent="0.25">
      <c r="A5" s="2" t="s">
        <v>23</v>
      </c>
      <c r="B5" s="2" t="s">
        <v>24</v>
      </c>
      <c r="C5" s="2" t="s">
        <v>18</v>
      </c>
      <c r="D5" s="2" t="s">
        <v>16</v>
      </c>
    </row>
    <row r="6" spans="1:4" x14ac:dyDescent="0.25">
      <c r="A6" s="2" t="s">
        <v>25</v>
      </c>
      <c r="B6" s="2" t="s">
        <v>26</v>
      </c>
      <c r="C6" s="2" t="s">
        <v>18</v>
      </c>
      <c r="D6" s="2" t="s">
        <v>16</v>
      </c>
    </row>
    <row r="7" spans="1:4" x14ac:dyDescent="0.25">
      <c r="A7" s="2" t="s">
        <v>27</v>
      </c>
      <c r="B7" s="2" t="s">
        <v>28</v>
      </c>
      <c r="C7" s="2" t="s">
        <v>29</v>
      </c>
      <c r="D7" s="2"/>
    </row>
    <row r="8" spans="1:4" x14ac:dyDescent="0.25">
      <c r="A8" s="2" t="s">
        <v>30</v>
      </c>
      <c r="B8" s="2" t="s">
        <v>31</v>
      </c>
      <c r="C8" s="2" t="s">
        <v>29</v>
      </c>
      <c r="D8" s="2" t="s">
        <v>27</v>
      </c>
    </row>
    <row r="9" spans="1:4" x14ac:dyDescent="0.25">
      <c r="A9" s="2" t="s">
        <v>32</v>
      </c>
      <c r="B9" s="2" t="s">
        <v>33</v>
      </c>
      <c r="C9" s="2" t="s">
        <v>29</v>
      </c>
      <c r="D9" s="2" t="s">
        <v>27</v>
      </c>
    </row>
    <row r="10" spans="1:4" x14ac:dyDescent="0.25">
      <c r="A10" s="2" t="s">
        <v>34</v>
      </c>
      <c r="B10" s="2" t="s">
        <v>35</v>
      </c>
      <c r="C10" s="2" t="s">
        <v>36</v>
      </c>
      <c r="D10" s="2"/>
    </row>
    <row r="11" spans="1:4" x14ac:dyDescent="0.25">
      <c r="A11" s="2" t="s">
        <v>37</v>
      </c>
      <c r="B11" s="2" t="s">
        <v>38</v>
      </c>
      <c r="C11" s="2" t="s">
        <v>36</v>
      </c>
      <c r="D11" s="2" t="s">
        <v>34</v>
      </c>
    </row>
    <row r="12" spans="1:4" x14ac:dyDescent="0.25">
      <c r="A12" s="2" t="s">
        <v>39</v>
      </c>
      <c r="B12" s="2" t="s">
        <v>40</v>
      </c>
      <c r="C12" s="2" t="s">
        <v>36</v>
      </c>
      <c r="D12" s="2" t="s">
        <v>34</v>
      </c>
    </row>
    <row r="13" spans="1:4" x14ac:dyDescent="0.25">
      <c r="A13" s="2" t="s">
        <v>41</v>
      </c>
      <c r="B13" s="2" t="s">
        <v>42</v>
      </c>
      <c r="C13" s="2" t="s">
        <v>43</v>
      </c>
      <c r="D13" s="2"/>
    </row>
    <row r="14" spans="1:4" x14ac:dyDescent="0.25">
      <c r="A14" s="2" t="s">
        <v>44</v>
      </c>
      <c r="B14" s="2" t="s">
        <v>45</v>
      </c>
      <c r="C14" s="2" t="s">
        <v>43</v>
      </c>
      <c r="D14" s="2" t="s">
        <v>41</v>
      </c>
    </row>
    <row r="15" spans="1:4" x14ac:dyDescent="0.25">
      <c r="A15" s="2" t="s">
        <v>46</v>
      </c>
      <c r="B15" s="2" t="s">
        <v>47</v>
      </c>
      <c r="C15" s="2" t="s">
        <v>43</v>
      </c>
      <c r="D15" s="2" t="s">
        <v>41</v>
      </c>
    </row>
    <row r="16" spans="1:4" x14ac:dyDescent="0.25">
      <c r="A16" s="2" t="s">
        <v>48</v>
      </c>
      <c r="B16" s="2" t="s">
        <v>49</v>
      </c>
      <c r="C16" s="2" t="s">
        <v>50</v>
      </c>
      <c r="D16" s="2"/>
    </row>
    <row r="17" spans="1:4" x14ac:dyDescent="0.25">
      <c r="A17" s="2" t="s">
        <v>51</v>
      </c>
      <c r="B17" s="2" t="s">
        <v>52</v>
      </c>
      <c r="C17" s="2" t="s">
        <v>50</v>
      </c>
      <c r="D17" s="2" t="s">
        <v>48</v>
      </c>
    </row>
    <row r="18" spans="1:4" x14ac:dyDescent="0.25">
      <c r="A18" s="2" t="s">
        <v>53</v>
      </c>
      <c r="B18" s="2" t="s">
        <v>54</v>
      </c>
      <c r="C18" s="2" t="s">
        <v>55</v>
      </c>
      <c r="D18" s="2"/>
    </row>
    <row r="19" spans="1:4" x14ac:dyDescent="0.25">
      <c r="A19" s="2" t="s">
        <v>56</v>
      </c>
      <c r="B19" s="2" t="s">
        <v>57</v>
      </c>
      <c r="C19" s="2" t="s">
        <v>55</v>
      </c>
      <c r="D19" s="2" t="s">
        <v>53</v>
      </c>
    </row>
    <row r="20" spans="1:4" x14ac:dyDescent="0.25">
      <c r="A20" s="2" t="s">
        <v>58</v>
      </c>
      <c r="B20" s="2" t="s">
        <v>59</v>
      </c>
      <c r="C20" s="2" t="s">
        <v>55</v>
      </c>
      <c r="D20" s="2" t="s">
        <v>53</v>
      </c>
    </row>
    <row r="21" spans="1:4" x14ac:dyDescent="0.25">
      <c r="A21" s="2" t="s">
        <v>60</v>
      </c>
      <c r="B21" s="2" t="s">
        <v>61</v>
      </c>
      <c r="C21" s="2" t="s">
        <v>55</v>
      </c>
      <c r="D21" s="2" t="s">
        <v>53</v>
      </c>
    </row>
    <row r="22" spans="1:4" x14ac:dyDescent="0.25">
      <c r="A22" s="2" t="s">
        <v>62</v>
      </c>
      <c r="B22" s="2" t="s">
        <v>63</v>
      </c>
      <c r="C22" s="2" t="s">
        <v>55</v>
      </c>
      <c r="D22" s="2" t="s">
        <v>53</v>
      </c>
    </row>
    <row r="23" spans="1:4" x14ac:dyDescent="0.25">
      <c r="A23" s="2" t="s">
        <v>64</v>
      </c>
      <c r="B23" s="2" t="s">
        <v>65</v>
      </c>
      <c r="C23" s="2" t="s">
        <v>55</v>
      </c>
      <c r="D23" s="2" t="s">
        <v>53</v>
      </c>
    </row>
  </sheetData>
  <pageMargins left="0.75" right="0.75" top="1" bottom="1" header="0.5" footer="0.5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13"/>
  <sheetViews>
    <sheetView showGridLines="0" rightToLeft="1" workbookViewId="0">
      <pane ySplit="1" topLeftCell="A2" activePane="bottomLeft" state="frozen"/>
      <selection pane="bottomLeft" sqref="A1:J13"/>
    </sheetView>
  </sheetViews>
  <sheetFormatPr defaultRowHeight="15" x14ac:dyDescent="0.25"/>
  <cols>
    <col min="1" max="1" width="12" customWidth="1"/>
    <col min="2" max="2" width="14" customWidth="1"/>
    <col min="3" max="3" width="30" customWidth="1"/>
    <col min="4" max="4" width="14" customWidth="1"/>
    <col min="5" max="5" width="28" customWidth="1"/>
    <col min="6" max="7" width="15" customWidth="1"/>
    <col min="8" max="8" width="18" customWidth="1"/>
    <col min="9" max="9" width="14" customWidth="1"/>
    <col min="10" max="10" width="18" customWidth="1"/>
  </cols>
  <sheetData>
    <row r="1" spans="1:10" x14ac:dyDescent="0.25">
      <c r="A1" s="1" t="s">
        <v>66</v>
      </c>
      <c r="B1" s="1" t="s">
        <v>67</v>
      </c>
      <c r="C1" s="1" t="s">
        <v>68</v>
      </c>
      <c r="D1" s="1" t="s">
        <v>12</v>
      </c>
      <c r="E1" s="1" t="s">
        <v>13</v>
      </c>
      <c r="F1" s="1" t="s">
        <v>69</v>
      </c>
      <c r="G1" s="1" t="s">
        <v>70</v>
      </c>
      <c r="H1" s="1" t="s">
        <v>71</v>
      </c>
      <c r="I1" s="1" t="s">
        <v>72</v>
      </c>
      <c r="J1" s="1" t="s">
        <v>73</v>
      </c>
    </row>
    <row r="2" spans="1:10" x14ac:dyDescent="0.25">
      <c r="A2" s="11">
        <v>1</v>
      </c>
      <c r="B2" s="11" t="s">
        <v>74</v>
      </c>
      <c r="C2" s="11" t="s">
        <v>75</v>
      </c>
      <c r="D2" s="12" t="s">
        <v>37</v>
      </c>
      <c r="E2" s="12" t="s">
        <v>38</v>
      </c>
      <c r="F2" s="13">
        <v>0</v>
      </c>
      <c r="G2" s="13">
        <v>500000</v>
      </c>
      <c r="H2" s="12" t="s">
        <v>76</v>
      </c>
      <c r="I2" s="12" t="s">
        <v>8</v>
      </c>
      <c r="J2" s="11" t="s">
        <v>11</v>
      </c>
    </row>
    <row r="3" spans="1:10" x14ac:dyDescent="0.25">
      <c r="A3" s="11">
        <v>1</v>
      </c>
      <c r="B3" s="11" t="s">
        <v>74</v>
      </c>
      <c r="C3" s="11" t="s">
        <v>75</v>
      </c>
      <c r="D3" s="12" t="s">
        <v>21</v>
      </c>
      <c r="E3" s="12" t="s">
        <v>22</v>
      </c>
      <c r="F3" s="13">
        <v>500000</v>
      </c>
      <c r="G3" s="13">
        <v>0</v>
      </c>
      <c r="H3" s="12" t="s">
        <v>76</v>
      </c>
      <c r="I3" s="12" t="s">
        <v>8</v>
      </c>
      <c r="J3" s="11" t="s">
        <v>11</v>
      </c>
    </row>
    <row r="4" spans="1:10" x14ac:dyDescent="0.25">
      <c r="A4" s="11">
        <v>2</v>
      </c>
      <c r="B4" s="11" t="s">
        <v>74</v>
      </c>
      <c r="C4" s="11" t="s">
        <v>99</v>
      </c>
      <c r="D4" s="12" t="s">
        <v>58</v>
      </c>
      <c r="E4" s="12" t="s">
        <v>59</v>
      </c>
      <c r="F4" s="13">
        <v>66000</v>
      </c>
      <c r="G4" s="13"/>
      <c r="H4" s="12"/>
      <c r="I4" s="12" t="s">
        <v>8</v>
      </c>
      <c r="J4" s="11" t="s">
        <v>11</v>
      </c>
    </row>
    <row r="5" spans="1:10" x14ac:dyDescent="0.25">
      <c r="A5" s="11">
        <v>2</v>
      </c>
      <c r="B5" s="11" t="s">
        <v>74</v>
      </c>
      <c r="C5" s="11" t="s">
        <v>99</v>
      </c>
      <c r="D5" s="12" t="s">
        <v>21</v>
      </c>
      <c r="E5" s="12" t="s">
        <v>22</v>
      </c>
      <c r="F5" s="13"/>
      <c r="G5" s="13">
        <v>66000</v>
      </c>
      <c r="H5" s="12"/>
      <c r="I5" s="12" t="s">
        <v>8</v>
      </c>
      <c r="J5" s="11" t="s">
        <v>11</v>
      </c>
    </row>
    <row r="6" spans="1:10" x14ac:dyDescent="0.25">
      <c r="A6" s="11">
        <v>3</v>
      </c>
      <c r="B6" s="11" t="s">
        <v>74</v>
      </c>
      <c r="C6" s="11" t="s">
        <v>45</v>
      </c>
      <c r="D6" s="12" t="s">
        <v>23</v>
      </c>
      <c r="E6" s="12" t="s">
        <v>24</v>
      </c>
      <c r="F6" s="13">
        <v>150000</v>
      </c>
      <c r="G6" s="13"/>
      <c r="H6" s="12"/>
      <c r="I6" s="12" t="s">
        <v>8</v>
      </c>
      <c r="J6" s="11" t="s">
        <v>11</v>
      </c>
    </row>
    <row r="7" spans="1:10" x14ac:dyDescent="0.25">
      <c r="A7" s="11">
        <v>3</v>
      </c>
      <c r="B7" s="11" t="s">
        <v>74</v>
      </c>
      <c r="C7" s="11" t="s">
        <v>45</v>
      </c>
      <c r="D7" s="12" t="s">
        <v>44</v>
      </c>
      <c r="E7" s="12" t="s">
        <v>45</v>
      </c>
      <c r="F7" s="13"/>
      <c r="G7" s="13">
        <v>150000</v>
      </c>
      <c r="H7" s="12"/>
      <c r="I7" s="12" t="s">
        <v>8</v>
      </c>
      <c r="J7" s="11" t="s">
        <v>11</v>
      </c>
    </row>
    <row r="8" spans="1:10" x14ac:dyDescent="0.25">
      <c r="A8" s="11">
        <v>4</v>
      </c>
      <c r="B8" s="11" t="s">
        <v>74</v>
      </c>
      <c r="C8" s="11" t="s">
        <v>100</v>
      </c>
      <c r="D8" s="12" t="s">
        <v>25</v>
      </c>
      <c r="E8" s="12" t="s">
        <v>26</v>
      </c>
      <c r="F8" s="13">
        <v>200000</v>
      </c>
      <c r="G8" s="13"/>
      <c r="H8" s="12"/>
      <c r="I8" s="12" t="s">
        <v>8</v>
      </c>
      <c r="J8" s="11" t="s">
        <v>11</v>
      </c>
    </row>
    <row r="9" spans="1:10" x14ac:dyDescent="0.25">
      <c r="A9" s="11">
        <v>4</v>
      </c>
      <c r="B9" s="11" t="s">
        <v>74</v>
      </c>
      <c r="C9" s="11" t="s">
        <v>100</v>
      </c>
      <c r="D9" s="12" t="s">
        <v>30</v>
      </c>
      <c r="E9" s="12" t="s">
        <v>31</v>
      </c>
      <c r="F9" s="13"/>
      <c r="G9" s="13">
        <v>200000</v>
      </c>
      <c r="H9" s="12"/>
      <c r="I9" s="12" t="s">
        <v>8</v>
      </c>
      <c r="J9" s="11" t="s">
        <v>11</v>
      </c>
    </row>
    <row r="10" spans="1:10" x14ac:dyDescent="0.25">
      <c r="A10" s="11">
        <v>5</v>
      </c>
      <c r="B10" s="11" t="s">
        <v>74</v>
      </c>
      <c r="C10" s="11" t="s">
        <v>101</v>
      </c>
      <c r="D10" s="12" t="s">
        <v>30</v>
      </c>
      <c r="E10" s="12" t="s">
        <v>31</v>
      </c>
      <c r="F10" s="13">
        <v>50000</v>
      </c>
      <c r="G10" s="13"/>
      <c r="H10" s="12"/>
      <c r="I10" s="12" t="s">
        <v>8</v>
      </c>
      <c r="J10" s="11" t="s">
        <v>11</v>
      </c>
    </row>
    <row r="11" spans="1:10" x14ac:dyDescent="0.25">
      <c r="A11" s="11">
        <v>5</v>
      </c>
      <c r="B11" s="11" t="s">
        <v>74</v>
      </c>
      <c r="C11" s="11" t="s">
        <v>101</v>
      </c>
      <c r="D11" s="12" t="s">
        <v>21</v>
      </c>
      <c r="E11" s="12" t="s">
        <v>22</v>
      </c>
      <c r="F11" s="13"/>
      <c r="G11" s="13">
        <v>50000</v>
      </c>
      <c r="H11" s="12"/>
      <c r="I11" s="12" t="s">
        <v>8</v>
      </c>
      <c r="J11" s="11" t="s">
        <v>11</v>
      </c>
    </row>
    <row r="12" spans="1:10" x14ac:dyDescent="0.25">
      <c r="A12" s="11">
        <v>6</v>
      </c>
      <c r="B12" s="11" t="s">
        <v>74</v>
      </c>
      <c r="C12" s="11" t="s">
        <v>102</v>
      </c>
      <c r="D12" s="12" t="s">
        <v>48</v>
      </c>
      <c r="E12" s="12" t="s">
        <v>49</v>
      </c>
      <c r="F12" s="13">
        <v>40000</v>
      </c>
      <c r="G12" s="13"/>
      <c r="H12" s="12"/>
      <c r="I12" s="12" t="s">
        <v>8</v>
      </c>
      <c r="J12" s="11" t="s">
        <v>11</v>
      </c>
    </row>
    <row r="13" spans="1:10" x14ac:dyDescent="0.25">
      <c r="A13" s="11">
        <v>6</v>
      </c>
      <c r="B13" s="11" t="s">
        <v>74</v>
      </c>
      <c r="C13" s="11" t="s">
        <v>102</v>
      </c>
      <c r="D13" s="12" t="s">
        <v>25</v>
      </c>
      <c r="E13" s="12" t="s">
        <v>26</v>
      </c>
      <c r="F13" s="13"/>
      <c r="G13" s="13">
        <v>40000</v>
      </c>
      <c r="H13" s="12"/>
      <c r="I13" s="12" t="s">
        <v>8</v>
      </c>
      <c r="J13" s="11" t="s">
        <v>11</v>
      </c>
    </row>
  </sheetData>
  <autoFilter ref="A1:J3" xr:uid="{00000000-0009-0000-0000-000002000000}"/>
  <dataValidations count="1">
    <dataValidation type="date" allowBlank="1" sqref="B2:B1000" xr:uid="{00000000-0002-0000-0200-000001000000}">
      <formula1>DATE(2000,1,1)</formula1>
      <formula2>DATE(2100,12,31)</formula2>
    </dataValidation>
  </dataValidation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200-000000000000}">
          <x14:formula1>
            <xm:f>'دليل الحسابات'!$A$2:$A$26</xm:f>
          </x14:formula1>
          <xm:sqref>D14:D1000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23"/>
  <sheetViews>
    <sheetView showGridLines="0" rightToLeft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14" customWidth="1"/>
    <col min="2" max="2" width="28" customWidth="1"/>
    <col min="3" max="5" width="16" customWidth="1"/>
    <col min="6" max="6" width="18" customWidth="1"/>
  </cols>
  <sheetData>
    <row r="1" spans="1:6" x14ac:dyDescent="0.25">
      <c r="A1" s="1" t="s">
        <v>12</v>
      </c>
      <c r="B1" s="1" t="s">
        <v>13</v>
      </c>
      <c r="C1" s="1" t="s">
        <v>69</v>
      </c>
      <c r="D1" s="1" t="s">
        <v>70</v>
      </c>
      <c r="E1" s="1" t="s">
        <v>77</v>
      </c>
      <c r="F1" s="1" t="s">
        <v>14</v>
      </c>
    </row>
    <row r="2" spans="1:6" x14ac:dyDescent="0.25">
      <c r="A2" s="2" t="s">
        <v>16</v>
      </c>
      <c r="B2" s="2" t="s">
        <v>17</v>
      </c>
      <c r="C2" s="5">
        <f>SUMIF(اليومية!$D:$D,A2,اليومية!$F:$F)</f>
        <v>0</v>
      </c>
      <c r="D2" s="5">
        <f>SUMIF(اليومية!$D:$D,A2,اليومية!$G:$G)</f>
        <v>0</v>
      </c>
      <c r="E2" s="5">
        <f t="shared" ref="E2:E23" si="0">C2-D2</f>
        <v>0</v>
      </c>
      <c r="F2" s="2" t="s">
        <v>18</v>
      </c>
    </row>
    <row r="3" spans="1:6" x14ac:dyDescent="0.25">
      <c r="A3" s="2" t="s">
        <v>19</v>
      </c>
      <c r="B3" s="2" t="s">
        <v>20</v>
      </c>
      <c r="C3" s="5">
        <f>SUMIF(اليومية!$D:$D,A3,اليومية!$F:$F)</f>
        <v>0</v>
      </c>
      <c r="D3" s="5">
        <f>SUMIF(اليومية!$D:$D,A3,اليومية!$G:$G)</f>
        <v>0</v>
      </c>
      <c r="E3" s="5">
        <f t="shared" si="0"/>
        <v>0</v>
      </c>
      <c r="F3" s="2" t="s">
        <v>18</v>
      </c>
    </row>
    <row r="4" spans="1:6" x14ac:dyDescent="0.25">
      <c r="A4" s="2" t="s">
        <v>21</v>
      </c>
      <c r="B4" s="2" t="s">
        <v>22</v>
      </c>
      <c r="C4" s="5">
        <f>SUMIF(اليومية!$D:$D,A4,اليومية!$F:$F)</f>
        <v>500000</v>
      </c>
      <c r="D4" s="5">
        <f>SUMIF(اليومية!$D:$D,A4,اليومية!$G:$G)</f>
        <v>116000</v>
      </c>
      <c r="E4" s="5">
        <f t="shared" si="0"/>
        <v>384000</v>
      </c>
      <c r="F4" s="2" t="s">
        <v>18</v>
      </c>
    </row>
    <row r="5" spans="1:6" x14ac:dyDescent="0.25">
      <c r="A5" s="2" t="s">
        <v>23</v>
      </c>
      <c r="B5" s="2" t="s">
        <v>24</v>
      </c>
      <c r="C5" s="5">
        <f>SUMIF(اليومية!$D:$D,A5,اليومية!$F:$F)</f>
        <v>150000</v>
      </c>
      <c r="D5" s="5">
        <f>SUMIF(اليومية!$D:$D,A5,اليومية!$G:$G)</f>
        <v>0</v>
      </c>
      <c r="E5" s="5">
        <f t="shared" si="0"/>
        <v>150000</v>
      </c>
      <c r="F5" s="2" t="s">
        <v>18</v>
      </c>
    </row>
    <row r="6" spans="1:6" x14ac:dyDescent="0.25">
      <c r="A6" s="2" t="s">
        <v>25</v>
      </c>
      <c r="B6" s="2" t="s">
        <v>26</v>
      </c>
      <c r="C6" s="5">
        <f>SUMIF(اليومية!$D:$D,A6,اليومية!$F:$F)</f>
        <v>200000</v>
      </c>
      <c r="D6" s="5">
        <f>SUMIF(اليومية!$D:$D,A6,اليومية!$G:$G)</f>
        <v>40000</v>
      </c>
      <c r="E6" s="5">
        <f t="shared" si="0"/>
        <v>160000</v>
      </c>
      <c r="F6" s="2" t="s">
        <v>18</v>
      </c>
    </row>
    <row r="7" spans="1:6" x14ac:dyDescent="0.25">
      <c r="A7" s="2" t="s">
        <v>27</v>
      </c>
      <c r="B7" s="2" t="s">
        <v>28</v>
      </c>
      <c r="C7" s="5">
        <f>SUMIF(اليومية!$D:$D,A7,اليومية!$F:$F)</f>
        <v>0</v>
      </c>
      <c r="D7" s="5">
        <f>SUMIF(اليومية!$D:$D,A7,اليومية!$G:$G)</f>
        <v>0</v>
      </c>
      <c r="E7" s="5">
        <f t="shared" si="0"/>
        <v>0</v>
      </c>
      <c r="F7" s="2" t="s">
        <v>29</v>
      </c>
    </row>
    <row r="8" spans="1:6" x14ac:dyDescent="0.25">
      <c r="A8" s="2" t="s">
        <v>30</v>
      </c>
      <c r="B8" s="2" t="s">
        <v>31</v>
      </c>
      <c r="C8" s="5">
        <f>SUMIF(اليومية!$D:$D,A8,اليومية!$F:$F)</f>
        <v>50000</v>
      </c>
      <c r="D8" s="5">
        <f>SUMIF(اليومية!$D:$D,A8,اليومية!$G:$G)</f>
        <v>200000</v>
      </c>
      <c r="E8" s="5">
        <f t="shared" si="0"/>
        <v>-150000</v>
      </c>
      <c r="F8" s="2" t="s">
        <v>29</v>
      </c>
    </row>
    <row r="9" spans="1:6" x14ac:dyDescent="0.25">
      <c r="A9" s="2" t="s">
        <v>32</v>
      </c>
      <c r="B9" s="2" t="s">
        <v>33</v>
      </c>
      <c r="C9" s="5">
        <f>SUMIF(اليومية!$D:$D,A9,اليومية!$F:$F)</f>
        <v>0</v>
      </c>
      <c r="D9" s="5">
        <f>SUMIF(اليومية!$D:$D,A9,اليومية!$G:$G)</f>
        <v>0</v>
      </c>
      <c r="E9" s="5">
        <f t="shared" si="0"/>
        <v>0</v>
      </c>
      <c r="F9" s="2" t="s">
        <v>29</v>
      </c>
    </row>
    <row r="10" spans="1:6" x14ac:dyDescent="0.25">
      <c r="A10" s="2" t="s">
        <v>34</v>
      </c>
      <c r="B10" s="2" t="s">
        <v>35</v>
      </c>
      <c r="C10" s="5">
        <f>SUMIF(اليومية!$D:$D,A10,اليومية!$F:$F)</f>
        <v>0</v>
      </c>
      <c r="D10" s="5">
        <f>SUMIF(اليومية!$D:$D,A10,اليومية!$G:$G)</f>
        <v>0</v>
      </c>
      <c r="E10" s="5">
        <f t="shared" si="0"/>
        <v>0</v>
      </c>
      <c r="F10" s="2" t="s">
        <v>36</v>
      </c>
    </row>
    <row r="11" spans="1:6" x14ac:dyDescent="0.25">
      <c r="A11" s="2" t="s">
        <v>37</v>
      </c>
      <c r="B11" s="2" t="s">
        <v>38</v>
      </c>
      <c r="C11" s="5">
        <f>SUMIF(اليومية!$D:$D,A11,اليومية!$F:$F)</f>
        <v>0</v>
      </c>
      <c r="D11" s="5">
        <f>SUMIF(اليومية!$D:$D,A11,اليومية!$G:$G)</f>
        <v>500000</v>
      </c>
      <c r="E11" s="5">
        <f t="shared" si="0"/>
        <v>-500000</v>
      </c>
      <c r="F11" s="2" t="s">
        <v>36</v>
      </c>
    </row>
    <row r="12" spans="1:6" x14ac:dyDescent="0.25">
      <c r="A12" s="2" t="s">
        <v>39</v>
      </c>
      <c r="B12" s="2" t="s">
        <v>40</v>
      </c>
      <c r="C12" s="5">
        <f>SUMIF(اليومية!$D:$D,A12,اليومية!$F:$F)</f>
        <v>0</v>
      </c>
      <c r="D12" s="5">
        <f>SUMIF(اليومية!$D:$D,A12,اليومية!$G:$G)</f>
        <v>0</v>
      </c>
      <c r="E12" s="5">
        <f t="shared" si="0"/>
        <v>0</v>
      </c>
      <c r="F12" s="2" t="s">
        <v>36</v>
      </c>
    </row>
    <row r="13" spans="1:6" x14ac:dyDescent="0.25">
      <c r="A13" s="2" t="s">
        <v>41</v>
      </c>
      <c r="B13" s="2" t="s">
        <v>42</v>
      </c>
      <c r="C13" s="5">
        <f>SUMIF(اليومية!$D:$D,A13,اليومية!$F:$F)</f>
        <v>0</v>
      </c>
      <c r="D13" s="5">
        <f>SUMIF(اليومية!$D:$D,A13,اليومية!$G:$G)</f>
        <v>0</v>
      </c>
      <c r="E13" s="5">
        <f t="shared" si="0"/>
        <v>0</v>
      </c>
      <c r="F13" s="2" t="s">
        <v>43</v>
      </c>
    </row>
    <row r="14" spans="1:6" x14ac:dyDescent="0.25">
      <c r="A14" s="2" t="s">
        <v>44</v>
      </c>
      <c r="B14" s="2" t="s">
        <v>45</v>
      </c>
      <c r="C14" s="5">
        <f>SUMIF(اليومية!$D:$D,A14,اليومية!$F:$F)</f>
        <v>0</v>
      </c>
      <c r="D14" s="5">
        <f>SUMIF(اليومية!$D:$D,A14,اليومية!$G:$G)</f>
        <v>150000</v>
      </c>
      <c r="E14" s="5">
        <f t="shared" si="0"/>
        <v>-150000</v>
      </c>
      <c r="F14" s="2" t="s">
        <v>43</v>
      </c>
    </row>
    <row r="15" spans="1:6" x14ac:dyDescent="0.25">
      <c r="A15" s="2" t="s">
        <v>46</v>
      </c>
      <c r="B15" s="2" t="s">
        <v>47</v>
      </c>
      <c r="C15" s="5">
        <f>SUMIF(اليومية!$D:$D,A15,اليومية!$F:$F)</f>
        <v>0</v>
      </c>
      <c r="D15" s="5">
        <f>SUMIF(اليومية!$D:$D,A15,اليومية!$G:$G)</f>
        <v>0</v>
      </c>
      <c r="E15" s="5">
        <f t="shared" si="0"/>
        <v>0</v>
      </c>
      <c r="F15" s="2" t="s">
        <v>43</v>
      </c>
    </row>
    <row r="16" spans="1:6" x14ac:dyDescent="0.25">
      <c r="A16" s="2" t="s">
        <v>48</v>
      </c>
      <c r="B16" s="2" t="s">
        <v>49</v>
      </c>
      <c r="C16" s="5">
        <f>SUMIF(اليومية!$D:$D,A16,اليومية!$F:$F)</f>
        <v>40000</v>
      </c>
      <c r="D16" s="5">
        <f>SUMIF(اليومية!$D:$D,A16,اليومية!$G:$G)</f>
        <v>0</v>
      </c>
      <c r="E16" s="5">
        <f t="shared" si="0"/>
        <v>40000</v>
      </c>
      <c r="F16" s="2" t="s">
        <v>50</v>
      </c>
    </row>
    <row r="17" spans="1:6" x14ac:dyDescent="0.25">
      <c r="A17" s="2" t="s">
        <v>51</v>
      </c>
      <c r="B17" s="2" t="s">
        <v>52</v>
      </c>
      <c r="C17" s="5">
        <f>SUMIF(اليومية!$D:$D,A17,اليومية!$F:$F)</f>
        <v>0</v>
      </c>
      <c r="D17" s="5">
        <f>SUMIF(اليومية!$D:$D,A17,اليومية!$G:$G)</f>
        <v>0</v>
      </c>
      <c r="E17" s="5">
        <f t="shared" si="0"/>
        <v>0</v>
      </c>
      <c r="F17" s="2" t="s">
        <v>50</v>
      </c>
    </row>
    <row r="18" spans="1:6" x14ac:dyDescent="0.25">
      <c r="A18" s="2" t="s">
        <v>53</v>
      </c>
      <c r="B18" s="2" t="s">
        <v>54</v>
      </c>
      <c r="C18" s="5">
        <f>SUMIF(اليومية!$D:$D,A18,اليومية!$F:$F)</f>
        <v>0</v>
      </c>
      <c r="D18" s="5">
        <f>SUMIF(اليومية!$D:$D,A18,اليومية!$G:$G)</f>
        <v>0</v>
      </c>
      <c r="E18" s="5">
        <f t="shared" si="0"/>
        <v>0</v>
      </c>
      <c r="F18" s="2" t="s">
        <v>55</v>
      </c>
    </row>
    <row r="19" spans="1:6" x14ac:dyDescent="0.25">
      <c r="A19" s="2" t="s">
        <v>56</v>
      </c>
      <c r="B19" s="2" t="s">
        <v>57</v>
      </c>
      <c r="C19" s="5">
        <f>SUMIF(اليومية!$D:$D,A19,اليومية!$F:$F)</f>
        <v>0</v>
      </c>
      <c r="D19" s="5">
        <f>SUMIF(اليومية!$D:$D,A19,اليومية!$G:$G)</f>
        <v>0</v>
      </c>
      <c r="E19" s="5">
        <f t="shared" si="0"/>
        <v>0</v>
      </c>
      <c r="F19" s="2" t="s">
        <v>55</v>
      </c>
    </row>
    <row r="20" spans="1:6" x14ac:dyDescent="0.25">
      <c r="A20" s="2" t="s">
        <v>58</v>
      </c>
      <c r="B20" s="2" t="s">
        <v>59</v>
      </c>
      <c r="C20" s="5">
        <f>SUMIF(اليومية!$D:$D,A20,اليومية!$F:$F)</f>
        <v>66000</v>
      </c>
      <c r="D20" s="5">
        <f>SUMIF(اليومية!$D:$D,A20,اليومية!$G:$G)</f>
        <v>0</v>
      </c>
      <c r="E20" s="5">
        <f t="shared" si="0"/>
        <v>66000</v>
      </c>
      <c r="F20" s="2" t="s">
        <v>55</v>
      </c>
    </row>
    <row r="21" spans="1:6" x14ac:dyDescent="0.25">
      <c r="A21" s="2" t="s">
        <v>60</v>
      </c>
      <c r="B21" s="2" t="s">
        <v>61</v>
      </c>
      <c r="C21" s="5">
        <f>SUMIF(اليومية!$D:$D,A21,اليومية!$F:$F)</f>
        <v>0</v>
      </c>
      <c r="D21" s="5">
        <f>SUMIF(اليومية!$D:$D,A21,اليومية!$G:$G)</f>
        <v>0</v>
      </c>
      <c r="E21" s="5">
        <f t="shared" si="0"/>
        <v>0</v>
      </c>
      <c r="F21" s="2" t="s">
        <v>55</v>
      </c>
    </row>
    <row r="22" spans="1:6" x14ac:dyDescent="0.25">
      <c r="A22" s="2" t="s">
        <v>62</v>
      </c>
      <c r="B22" s="2" t="s">
        <v>63</v>
      </c>
      <c r="C22" s="5">
        <f>SUMIF(اليومية!$D:$D,A22,اليومية!$F:$F)</f>
        <v>0</v>
      </c>
      <c r="D22" s="5">
        <f>SUMIF(اليومية!$D:$D,A22,اليومية!$G:$G)</f>
        <v>0</v>
      </c>
      <c r="E22" s="5">
        <f t="shared" si="0"/>
        <v>0</v>
      </c>
      <c r="F22" s="2" t="s">
        <v>55</v>
      </c>
    </row>
    <row r="23" spans="1:6" x14ac:dyDescent="0.25">
      <c r="A23" s="2" t="s">
        <v>64</v>
      </c>
      <c r="B23" s="2" t="s">
        <v>65</v>
      </c>
      <c r="C23" s="5">
        <f>SUMIF(اليومية!$D:$D,A23,اليومية!$F:$F)</f>
        <v>0</v>
      </c>
      <c r="D23" s="5">
        <f>SUMIF(اليومية!$D:$D,A23,اليومية!$G:$G)</f>
        <v>0</v>
      </c>
      <c r="E23" s="5">
        <f t="shared" si="0"/>
        <v>0</v>
      </c>
      <c r="F23" s="2" t="s">
        <v>55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C7"/>
  <sheetViews>
    <sheetView showGridLines="0" rightToLeft="1" workbookViewId="0">
      <selection activeCell="C20" sqref="C20"/>
    </sheetView>
  </sheetViews>
  <sheetFormatPr defaultRowHeight="15" x14ac:dyDescent="0.25"/>
  <cols>
    <col min="1" max="1" width="30" customWidth="1"/>
    <col min="2" max="2" width="18" customWidth="1"/>
    <col min="3" max="3" width="30" customWidth="1"/>
  </cols>
  <sheetData>
    <row r="1" spans="1:3" x14ac:dyDescent="0.25">
      <c r="A1" s="14" t="s">
        <v>78</v>
      </c>
      <c r="B1" s="15"/>
      <c r="C1" s="15"/>
    </row>
    <row r="2" spans="1:3" x14ac:dyDescent="0.25">
      <c r="A2" s="6" t="s">
        <v>79</v>
      </c>
      <c r="B2" s="6" t="s">
        <v>80</v>
      </c>
      <c r="C2" s="6" t="s">
        <v>81</v>
      </c>
    </row>
    <row r="3" spans="1:3" x14ac:dyDescent="0.25">
      <c r="A3" s="7" t="s">
        <v>42</v>
      </c>
      <c r="B3" s="8">
        <f>-SUMIFS('ميزان المراجعة'!$E:$E,'ميزان المراجعة'!$F:$F,"إيرادات")</f>
        <v>150000</v>
      </c>
      <c r="C3" s="7"/>
    </row>
    <row r="4" spans="1:3" x14ac:dyDescent="0.25">
      <c r="A4" s="7" t="s">
        <v>49</v>
      </c>
      <c r="B4" s="8">
        <f>SUMIFS('ميزان المراجعة'!$E:$E,'ميزان المراجعة'!$F:$F,"تكلفة مبيعات")</f>
        <v>40000</v>
      </c>
      <c r="C4" s="7"/>
    </row>
    <row r="5" spans="1:3" x14ac:dyDescent="0.25">
      <c r="A5" s="7" t="s">
        <v>82</v>
      </c>
      <c r="B5" s="8">
        <f>B3-B4</f>
        <v>110000</v>
      </c>
      <c r="C5" s="7"/>
    </row>
    <row r="6" spans="1:3" x14ac:dyDescent="0.25">
      <c r="A6" s="7" t="s">
        <v>54</v>
      </c>
      <c r="B6" s="8">
        <f>SUMIFS('ميزان المراجعة'!$E:$E,'ميزان المراجعة'!$F:$F,"مصروفات")</f>
        <v>66000</v>
      </c>
      <c r="C6" s="7"/>
    </row>
    <row r="7" spans="1:3" x14ac:dyDescent="0.25">
      <c r="A7" s="7" t="s">
        <v>83</v>
      </c>
      <c r="B7" s="8">
        <f>B5-B6</f>
        <v>44000</v>
      </c>
      <c r="C7" s="7"/>
    </row>
  </sheetData>
  <mergeCells count="1">
    <mergeCell ref="A1:C1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C15"/>
  <sheetViews>
    <sheetView showGridLines="0" rightToLeft="1" workbookViewId="0">
      <selection activeCell="C26" sqref="C26"/>
    </sheetView>
  </sheetViews>
  <sheetFormatPr defaultRowHeight="15" x14ac:dyDescent="0.25"/>
  <cols>
    <col min="1" max="1" width="32" customWidth="1"/>
    <col min="2" max="2" width="20" customWidth="1"/>
    <col min="3" max="3" width="28" customWidth="1"/>
  </cols>
  <sheetData>
    <row r="1" spans="1:3" x14ac:dyDescent="0.25">
      <c r="A1" s="14" t="s">
        <v>84</v>
      </c>
      <c r="B1" s="15"/>
      <c r="C1" s="15"/>
    </row>
    <row r="2" spans="1:3" x14ac:dyDescent="0.25">
      <c r="A2" s="6" t="s">
        <v>79</v>
      </c>
      <c r="B2" s="6" t="s">
        <v>80</v>
      </c>
      <c r="C2" s="6" t="s">
        <v>81</v>
      </c>
    </row>
    <row r="3" spans="1:3" x14ac:dyDescent="0.25">
      <c r="A3" s="7" t="s">
        <v>17</v>
      </c>
      <c r="B3" s="7"/>
      <c r="C3" s="7"/>
    </row>
    <row r="4" spans="1:3" x14ac:dyDescent="0.25">
      <c r="A4" s="7" t="s">
        <v>85</v>
      </c>
      <c r="B4" s="8">
        <f>SUMIFS('ميزان المراجعة'!$E:$E,'ميزان المراجعة'!$B:$B,"الصندوق")+SUMIFS('ميزان المراجعة'!$E:$E,'ميزان المراجعة'!$B:$B,"البنك")</f>
        <v>384000</v>
      </c>
      <c r="C4" s="7"/>
    </row>
    <row r="5" spans="1:3" x14ac:dyDescent="0.25">
      <c r="A5" s="7" t="s">
        <v>24</v>
      </c>
      <c r="B5" s="8">
        <f>SUMIFS('ميزان المراجعة'!$E:$E,'ميزان المراجعة'!$B:$B,"العملاء")</f>
        <v>150000</v>
      </c>
      <c r="C5" s="7"/>
    </row>
    <row r="6" spans="1:3" x14ac:dyDescent="0.25">
      <c r="A6" s="7" t="s">
        <v>26</v>
      </c>
      <c r="B6" s="8">
        <f>SUMIFS('ميزان المراجعة'!$E:$E,'ميزان المراجعة'!$B:$B,"المخزون")</f>
        <v>160000</v>
      </c>
      <c r="C6" s="7"/>
    </row>
    <row r="7" spans="1:3" x14ac:dyDescent="0.25">
      <c r="A7" s="7" t="s">
        <v>86</v>
      </c>
      <c r="B7" s="8">
        <f>SUM(B4:B6)</f>
        <v>694000</v>
      </c>
      <c r="C7" s="7"/>
    </row>
    <row r="8" spans="1:3" x14ac:dyDescent="0.25">
      <c r="A8" s="7" t="s">
        <v>28</v>
      </c>
      <c r="B8" s="7"/>
      <c r="C8" s="7"/>
    </row>
    <row r="9" spans="1:3" x14ac:dyDescent="0.25">
      <c r="A9" s="7" t="s">
        <v>31</v>
      </c>
      <c r="B9" s="8">
        <f>-SUMIFS('ميزان المراجعة'!$E:$E,'ميزان المراجعة'!$B:$B,"الموردون")</f>
        <v>150000</v>
      </c>
      <c r="C9" s="7"/>
    </row>
    <row r="10" spans="1:3" x14ac:dyDescent="0.25">
      <c r="A10" s="7" t="s">
        <v>33</v>
      </c>
      <c r="B10" s="8">
        <f>-SUMIFS('ميزان المراجعة'!$E:$E,'ميزان المراجعة'!$B:$B,"مصروفات مستحقة")</f>
        <v>0</v>
      </c>
      <c r="C10" s="7"/>
    </row>
    <row r="11" spans="1:3" x14ac:dyDescent="0.25">
      <c r="A11" s="7" t="s">
        <v>35</v>
      </c>
      <c r="B11" s="7"/>
      <c r="C11" s="7"/>
    </row>
    <row r="12" spans="1:3" x14ac:dyDescent="0.25">
      <c r="A12" s="7" t="s">
        <v>38</v>
      </c>
      <c r="B12" s="8">
        <f>-SUMIFS('ميزان المراجعة'!$E:$E,'ميزان المراجعة'!$B:$B,"رأس المال")</f>
        <v>500000</v>
      </c>
      <c r="C12" s="7"/>
    </row>
    <row r="13" spans="1:3" x14ac:dyDescent="0.25">
      <c r="A13" s="7" t="s">
        <v>40</v>
      </c>
      <c r="B13" s="8">
        <f>-SUMIFS('ميزان المراجعة'!$E:$E,'ميزان المراجعة'!$B:$B,"الأرباح المبقاة")</f>
        <v>0</v>
      </c>
      <c r="C13" s="7"/>
    </row>
    <row r="14" spans="1:3" x14ac:dyDescent="0.25">
      <c r="A14" s="7" t="s">
        <v>83</v>
      </c>
      <c r="B14" s="8">
        <f>'قائمة الدخل'!B7</f>
        <v>44000</v>
      </c>
      <c r="C14" s="7"/>
    </row>
    <row r="15" spans="1:3" x14ac:dyDescent="0.25">
      <c r="A15" s="7" t="s">
        <v>87</v>
      </c>
      <c r="B15" s="8">
        <f>SUM(B9:B12)</f>
        <v>650000</v>
      </c>
      <c r="C15" s="7"/>
    </row>
  </sheetData>
  <mergeCells count="1">
    <mergeCell ref="A1:C1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F11"/>
  <sheetViews>
    <sheetView showGridLines="0" rightToLeft="1" workbookViewId="0">
      <selection activeCell="H27" sqref="H27"/>
    </sheetView>
  </sheetViews>
  <sheetFormatPr defaultRowHeight="15" x14ac:dyDescent="0.25"/>
  <cols>
    <col min="1" max="1" width="28" customWidth="1"/>
    <col min="2" max="2" width="18" customWidth="1"/>
  </cols>
  <sheetData>
    <row r="1" spans="1:6" x14ac:dyDescent="0.25">
      <c r="A1" s="14" t="s">
        <v>88</v>
      </c>
      <c r="B1" s="15"/>
      <c r="C1" s="15"/>
      <c r="D1" s="15"/>
      <c r="E1" s="15"/>
      <c r="F1" s="15"/>
    </row>
    <row r="2" spans="1:6" x14ac:dyDescent="0.25">
      <c r="A2" s="6" t="s">
        <v>89</v>
      </c>
      <c r="B2" s="6" t="s">
        <v>1</v>
      </c>
      <c r="C2" s="6"/>
      <c r="D2" s="6" t="s">
        <v>90</v>
      </c>
      <c r="E2" s="6"/>
      <c r="F2" s="6"/>
    </row>
    <row r="3" spans="1:6" x14ac:dyDescent="0.25">
      <c r="A3" s="7" t="s">
        <v>91</v>
      </c>
      <c r="B3" s="8">
        <f>-SUMIFS('ميزان المراجعة'!$E:$E,'ميزان المراجعة'!$F:$F,"إيرادات")</f>
        <v>150000</v>
      </c>
      <c r="C3" s="7"/>
      <c r="D3" s="7" t="s">
        <v>92</v>
      </c>
      <c r="E3" s="7" t="str">
        <f>IF(ABS(B11)&lt;0.01,"متوازن","غير متوازن")</f>
        <v>متوازن</v>
      </c>
      <c r="F3" s="7"/>
    </row>
    <row r="4" spans="1:6" x14ac:dyDescent="0.25">
      <c r="A4" s="7" t="s">
        <v>82</v>
      </c>
      <c r="B4" s="8">
        <f>B3-B5</f>
        <v>110000</v>
      </c>
      <c r="C4" s="7"/>
      <c r="D4" s="7" t="s">
        <v>93</v>
      </c>
      <c r="E4" s="7" t="str">
        <f>IF(COUNTA(اليومية!$A:$A)&gt;1,"توجد قيود","لا توجد قيود")</f>
        <v>توجد قيود</v>
      </c>
      <c r="F4" s="7"/>
    </row>
    <row r="5" spans="1:6" x14ac:dyDescent="0.25">
      <c r="A5" s="7" t="s">
        <v>49</v>
      </c>
      <c r="B5" s="8">
        <f>SUMIFS('ميزان المراجعة'!$E:$E,'ميزان المراجعة'!$F:$F,"تكلفة مبيعات")</f>
        <v>40000</v>
      </c>
      <c r="C5" s="7"/>
      <c r="D5" s="7"/>
      <c r="E5" s="7"/>
      <c r="F5" s="7"/>
    </row>
    <row r="6" spans="1:6" x14ac:dyDescent="0.25">
      <c r="A6" s="7" t="s">
        <v>94</v>
      </c>
      <c r="B6" s="8">
        <f>SUMIFS('ميزان المراجعة'!$E:$E,'ميزان المراجعة'!$F:$F,"مصروفات")</f>
        <v>66000</v>
      </c>
      <c r="C6" s="7"/>
      <c r="D6" s="7"/>
      <c r="E6" s="7"/>
      <c r="F6" s="7"/>
    </row>
    <row r="7" spans="1:6" x14ac:dyDescent="0.25">
      <c r="A7" s="7" t="s">
        <v>83</v>
      </c>
      <c r="B7" s="8">
        <f>B4-B6</f>
        <v>44000</v>
      </c>
      <c r="C7" s="7"/>
      <c r="D7" s="7"/>
      <c r="E7" s="7"/>
      <c r="F7" s="7"/>
    </row>
    <row r="8" spans="1:6" x14ac:dyDescent="0.25">
      <c r="A8" t="s">
        <v>95</v>
      </c>
      <c r="B8" s="9">
        <f>IFERROR(B7/B3,0)</f>
        <v>0.29333333333333333</v>
      </c>
    </row>
    <row r="9" spans="1:6" x14ac:dyDescent="0.25">
      <c r="A9" t="s">
        <v>96</v>
      </c>
      <c r="B9" s="10">
        <f>SUM('ميزان المراجعة'!$C:$C)</f>
        <v>1006000</v>
      </c>
    </row>
    <row r="10" spans="1:6" x14ac:dyDescent="0.25">
      <c r="A10" t="s">
        <v>97</v>
      </c>
      <c r="B10" s="10">
        <f>SUM('ميزان المراجعة'!$D:$D)</f>
        <v>1006000</v>
      </c>
    </row>
    <row r="11" spans="1:6" x14ac:dyDescent="0.25">
      <c r="A11" t="s">
        <v>98</v>
      </c>
      <c r="B11" s="10">
        <f>B9-B10</f>
        <v>0</v>
      </c>
    </row>
  </sheetData>
  <mergeCells count="1">
    <mergeCell ref="A1:F1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الإعدادات</vt:lpstr>
      <vt:lpstr>دليل الحسابات</vt:lpstr>
      <vt:lpstr>اليومية</vt:lpstr>
      <vt:lpstr>ميزان المراجعة</vt:lpstr>
      <vt:lpstr>قائمة الدخل</vt:lpstr>
      <vt:lpstr>المركز المالي</vt:lpstr>
      <vt:lpstr>لوحة التحكم</vt:lpstr>
    </vt:vector>
  </TitlesOfParts>
  <Manager>NORALDAIM</Manager>
  <Company>NORALDAIM.COM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Noraldaim Safwat</dc:creator>
  <cp:lastModifiedBy>The Solutions</cp:lastModifiedBy>
  <cp:revision>01</cp:revision>
  <dcterms:created xsi:type="dcterms:W3CDTF">2026-08-17T06:54:10Z</dcterms:created>
  <dcterms:modified xsi:type="dcterms:W3CDTF">2026-08-17T08:07:58Z</dcterms:modified>
  <cp:contentStatus>ACCOUNTET APP</cp:contentStatus>
  <dc:language>ARABIC</dc:language>
  <cp:version>1.00</cp:version>
</cp:coreProperties>
</file>